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zelinska\Desktop\"/>
    </mc:Choice>
  </mc:AlternateContent>
  <xr:revisionPtr revIDLastSave="0" documentId="13_ncr:1_{34EA9F32-2985-467C-A126-E8F911E7650A}" xr6:coauthVersionLast="36" xr6:coauthVersionMax="47" xr10:uidLastSave="{00000000-0000-0000-0000-000000000000}"/>
  <workbookProtection workbookAlgorithmName="SHA-512" workbookHashValue="Rfm1km8o6B2RjeSRaQPjZ0G1Aj5Hd4e9JL/+gL9juAm4B+JbwHRajLiJgLZSsS+O87PaJn7MsnHFXT1EeC2tiQ==" workbookSaltValue="QobB9bCqLTs364OC3XRkjg==" workbookSpinCount="100000" lockStructure="1"/>
  <bookViews>
    <workbookView xWindow="-108" yWindow="-108" windowWidth="30936" windowHeight="16776" xr2:uid="{00000000-000D-0000-FFFF-FFFF00000000}"/>
  </bookViews>
  <sheets>
    <sheet name="Під депозит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1" l="1"/>
  <c r="M14" i="1" s="1"/>
  <c r="B19" i="1" l="1"/>
  <c r="B20" i="1" s="1"/>
  <c r="C20" i="1" s="1"/>
  <c r="M8" i="1"/>
  <c r="D8" i="1" s="1"/>
  <c r="G10" i="1"/>
  <c r="G11" i="1"/>
  <c r="H19" i="1"/>
  <c r="B21" i="1" l="1"/>
  <c r="C21" i="1" s="1"/>
  <c r="M11" i="1"/>
  <c r="G19" i="1"/>
  <c r="B22" i="1" l="1"/>
  <c r="C22" i="1" s="1"/>
  <c r="F20" i="1"/>
  <c r="E20" i="1" s="1"/>
  <c r="B23" i="1" l="1"/>
  <c r="H20" i="1"/>
  <c r="G20" i="1"/>
  <c r="F21" i="1" s="1"/>
  <c r="E21" i="1" s="1"/>
  <c r="G21" i="1" s="1"/>
  <c r="B24" i="1" l="1"/>
  <c r="C23" i="1"/>
  <c r="F22" i="1"/>
  <c r="E22" i="1"/>
  <c r="H21" i="1"/>
  <c r="B25" i="1" l="1"/>
  <c r="C24" i="1"/>
  <c r="H22" i="1"/>
  <c r="G22" i="1"/>
  <c r="B26" i="1" l="1"/>
  <c r="C25" i="1"/>
  <c r="F23" i="1"/>
  <c r="E23" i="1" s="1"/>
  <c r="G23" i="1" s="1"/>
  <c r="B27" i="1" l="1"/>
  <c r="C26" i="1"/>
  <c r="F24" i="1"/>
  <c r="E24" i="1" s="1"/>
  <c r="G24" i="1" s="1"/>
  <c r="B28" i="1" l="1"/>
  <c r="C27" i="1"/>
  <c r="F25" i="1"/>
  <c r="E25" i="1" s="1"/>
  <c r="G25" i="1" s="1"/>
  <c r="B29" i="1" l="1"/>
  <c r="C28" i="1"/>
  <c r="F26" i="1"/>
  <c r="E26" i="1" s="1"/>
  <c r="G26" i="1" s="1"/>
  <c r="B30" i="1" l="1"/>
  <c r="C29" i="1"/>
  <c r="F27" i="1"/>
  <c r="E27" i="1" s="1"/>
  <c r="H27" i="1" s="1"/>
  <c r="H26" i="1"/>
  <c r="C30" i="1" l="1"/>
  <c r="B31" i="1"/>
  <c r="G27" i="1"/>
  <c r="C31" i="1" l="1"/>
  <c r="B32" i="1"/>
  <c r="F28" i="1"/>
  <c r="E28" i="1" s="1"/>
  <c r="C32" i="1" l="1"/>
  <c r="B33" i="1"/>
  <c r="G28" i="1"/>
  <c r="H28" i="1"/>
  <c r="C33" i="1" l="1"/>
  <c r="B34" i="1"/>
  <c r="F29" i="1"/>
  <c r="E29" i="1" s="1"/>
  <c r="H29" i="1" s="1"/>
  <c r="B35" i="1" l="1"/>
  <c r="C34" i="1"/>
  <c r="G29" i="1"/>
  <c r="B36" i="1" l="1"/>
  <c r="C35" i="1"/>
  <c r="F30" i="1"/>
  <c r="E30" i="1" s="1"/>
  <c r="H30" i="1" s="1"/>
  <c r="B37" i="1" l="1"/>
  <c r="C36" i="1"/>
  <c r="G30" i="1"/>
  <c r="B38" i="1" l="1"/>
  <c r="C37" i="1"/>
  <c r="F31" i="1"/>
  <c r="E31" i="1" s="1"/>
  <c r="H31" i="1" s="1"/>
  <c r="B39" i="1" l="1"/>
  <c r="C38" i="1"/>
  <c r="G31" i="1"/>
  <c r="F32" i="1" s="1"/>
  <c r="E32" i="1" s="1"/>
  <c r="H32" i="1" s="1"/>
  <c r="B40" i="1" l="1"/>
  <c r="C39" i="1"/>
  <c r="G32" i="1"/>
  <c r="B41" i="1" l="1"/>
  <c r="C40" i="1"/>
  <c r="F33" i="1"/>
  <c r="E33" i="1" s="1"/>
  <c r="H33" i="1" s="1"/>
  <c r="B42" i="1" l="1"/>
  <c r="C41" i="1"/>
  <c r="G33" i="1"/>
  <c r="B43" i="1" l="1"/>
  <c r="C43" i="1" s="1"/>
  <c r="C42" i="1"/>
  <c r="F34" i="1"/>
  <c r="E34" i="1" s="1"/>
  <c r="H34" i="1" s="1"/>
  <c r="G34" i="1" l="1"/>
  <c r="F35" i="1" l="1"/>
  <c r="E35" i="1" s="1"/>
  <c r="H35" i="1" s="1"/>
  <c r="G35" i="1" l="1"/>
  <c r="H25" i="1"/>
  <c r="H24" i="1"/>
  <c r="H23" i="1"/>
  <c r="F36" i="1" l="1"/>
  <c r="E36" i="1" s="1"/>
  <c r="G36" i="1" s="1"/>
  <c r="F37" i="1" l="1"/>
  <c r="E37" i="1" s="1"/>
  <c r="H37" i="1" s="1"/>
  <c r="H36" i="1"/>
  <c r="G37" i="1" l="1"/>
  <c r="F38" i="1"/>
  <c r="E38" i="1" s="1"/>
  <c r="G38" i="1" s="1"/>
  <c r="H38" i="1" l="1"/>
  <c r="F39" i="1"/>
  <c r="E39" i="1" s="1"/>
  <c r="H39" i="1" s="1"/>
  <c r="G39" i="1" l="1"/>
  <c r="F40" i="1" l="1"/>
  <c r="E40" i="1" s="1"/>
  <c r="G40" i="1" s="1"/>
  <c r="F41" i="1" l="1"/>
  <c r="E41" i="1" s="1"/>
  <c r="H41" i="1" s="1"/>
  <c r="H40" i="1"/>
  <c r="G41" i="1" l="1"/>
  <c r="F42" i="1"/>
  <c r="E42" i="1" s="1"/>
  <c r="G42" i="1" s="1"/>
  <c r="F43" i="1" l="1"/>
  <c r="E43" i="1" s="1"/>
  <c r="G43" i="1" s="1"/>
  <c r="H42" i="1"/>
  <c r="G14" i="1" l="1"/>
  <c r="H43" i="1"/>
  <c r="G12" i="1" s="1"/>
  <c r="G15" i="1"/>
  <c r="M16" i="1" s="1"/>
  <c r="G13" i="1" l="1"/>
  <c r="M17" i="1"/>
</calcChain>
</file>

<file path=xl/sharedStrings.xml><?xml version="1.0" encoding="utf-8"?>
<sst xmlns="http://schemas.openxmlformats.org/spreadsheetml/2006/main" count="37" uniqueCount="35">
  <si>
    <t>Кількість днів</t>
  </si>
  <si>
    <t>Дата</t>
  </si>
  <si>
    <t>Термін кредитування, місяців</t>
  </si>
  <si>
    <t>в кінці терміну кредитування</t>
  </si>
  <si>
    <t>Сума платежу за розрахунковий період, гривень</t>
  </si>
  <si>
    <t>розрахунок в торгово-сервісній мережі</t>
  </si>
  <si>
    <t>Сплата процентів, гривень</t>
  </si>
  <si>
    <t>Платіж по тілу кредиту, гривень</t>
  </si>
  <si>
    <t>Залишок кредиту, гривень</t>
  </si>
  <si>
    <t>Орієнтовний графік погашення</t>
  </si>
  <si>
    <t>Реальна річна процентна ставка, відсотків річних</t>
  </si>
  <si>
    <t>Загальні витрати за споживчим кредитом, гривень</t>
  </si>
  <si>
    <t>Загальна вартість кредиту для клієнта, гривень</t>
  </si>
  <si>
    <t>Період (місяць)</t>
  </si>
  <si>
    <t xml:space="preserve">Безкоштовна гаряча лінія АТ АКБ "Львів"
0 800 505 848
</t>
  </si>
  <si>
    <t>зняття готівки, переказ коштів</t>
  </si>
  <si>
    <t>Калькулятор до продукту "Кредит під депозит"</t>
  </si>
  <si>
    <t>маскимальна сума</t>
  </si>
  <si>
    <t>Валюта депозиту</t>
  </si>
  <si>
    <t>гривня</t>
  </si>
  <si>
    <t>долар США</t>
  </si>
  <si>
    <t>Термін розміщення депозиту, місяців</t>
  </si>
  <si>
    <t>Схема погашення кредиту</t>
  </si>
  <si>
    <t>Сума депозиту, у гривневому еквіваленті</t>
  </si>
  <si>
    <t>щомісячно, ануїтетними платежами</t>
  </si>
  <si>
    <t>євро</t>
  </si>
  <si>
    <t>ануїтетний платіж</t>
  </si>
  <si>
    <t>Процентна ставка, відсотків річних</t>
  </si>
  <si>
    <t>Відсоткова ставка по вашому діючому депозиту, % річних</t>
  </si>
  <si>
    <t>поточний день</t>
  </si>
  <si>
    <t>перший день місяця</t>
  </si>
  <si>
    <t>денна ставка</t>
  </si>
  <si>
    <t>всього днів</t>
  </si>
  <si>
    <t>Застереження: 
- якщо в забезпечення пропонується депозит у іноземній валюті - в полі "Сума депозиту, гривень" потрібно вказувати еквівалент у національній валюті по курсу НБУ на поточну дату, в полі "Відсоткова ставка по депозиту, відсотків річних" потрібно вказувати діючу ставка по вкладу в національній валюті аналогічному по параметрах до депозиту в іноземній валюті, який виступатиме забезпеченням;
- наведені обчислення реальної річної процентної ставки та орієнтовної загальної вартості кредиту для споживача є репрезентативними та базуються на обраних споживачем умовах кредитування і на припущенні, що договір про споживчий кредит залишатиметься дійсним протягом погодженого строку, а кредитодавець і споживач виконають свої обов'язки на умовах та у строки, визначені в договорі;
- реальна річна процентна ставка обчислена на основі припущення, що процентна ставка та інші платежі за послуги кредитодавця залишатимуться незмінними та застосовуватимуться протягом строку дії договору про споживчий кредит.</t>
  </si>
  <si>
    <t xml:space="preserve">Денна процентна ставка, відсотків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</si>
</sst>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[Red]\-#,##0.00\ "/>
    <numFmt numFmtId="165" formatCode="0.000000%"/>
    <numFmt numFmtId="166" formatCode="0.000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003E51"/>
      <name val="Calibri"/>
      <family val="2"/>
      <charset val="204"/>
      <scheme val="minor"/>
    </font>
    <font>
      <b/>
      <sz val="11"/>
      <color rgb="FF003E5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AC145A"/>
        <bgColor indexed="64"/>
      </patternFill>
    </fill>
  </fills>
  <borders count="12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Protection="1">
      <protection hidden="1"/>
    </xf>
    <xf numFmtId="10" fontId="0" fillId="0" borderId="0" xfId="0" applyNumberFormat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4" xfId="0" applyBorder="1" applyAlignment="1" applyProtection="1">
      <alignment wrapText="1"/>
      <protection hidden="1"/>
    </xf>
    <xf numFmtId="0" fontId="1" fillId="3" borderId="5" xfId="0" applyFont="1" applyFill="1" applyBorder="1" applyAlignment="1" applyProtection="1">
      <alignment horizontal="center" vertical="top" wrapText="1"/>
      <protection hidden="1"/>
    </xf>
    <xf numFmtId="0" fontId="3" fillId="0" borderId="4" xfId="0" applyFont="1" applyBorder="1" applyProtection="1">
      <protection hidden="1"/>
    </xf>
    <xf numFmtId="14" fontId="3" fillId="0" borderId="5" xfId="0" applyNumberFormat="1" applyFont="1" applyBorder="1" applyProtection="1">
      <protection hidden="1"/>
    </xf>
    <xf numFmtId="0" fontId="3" fillId="0" borderId="5" xfId="0" applyFont="1" applyBorder="1" applyProtection="1">
      <protection hidden="1"/>
    </xf>
    <xf numFmtId="0" fontId="3" fillId="0" borderId="6" xfId="0" applyFont="1" applyBorder="1" applyProtection="1">
      <protection hidden="1"/>
    </xf>
    <xf numFmtId="4" fontId="3" fillId="0" borderId="6" xfId="0" applyNumberFormat="1" applyFont="1" applyBorder="1" applyProtection="1">
      <protection hidden="1"/>
    </xf>
    <xf numFmtId="1" fontId="3" fillId="0" borderId="5" xfId="0" applyNumberFormat="1" applyFont="1" applyBorder="1" applyProtection="1">
      <protection hidden="1"/>
    </xf>
    <xf numFmtId="0" fontId="3" fillId="0" borderId="0" xfId="0" applyFont="1" applyAlignment="1" applyProtection="1">
      <alignment horizontal="justify" vertical="center" wrapText="1"/>
      <protection hidden="1"/>
    </xf>
    <xf numFmtId="4" fontId="0" fillId="0" borderId="0" xfId="0" applyNumberFormat="1" applyProtection="1">
      <protection hidden="1"/>
    </xf>
    <xf numFmtId="164" fontId="0" fillId="0" borderId="0" xfId="0" applyNumberFormat="1" applyProtection="1">
      <protection hidden="1"/>
    </xf>
    <xf numFmtId="0" fontId="1" fillId="3" borderId="6" xfId="0" applyFont="1" applyFill="1" applyBorder="1" applyAlignment="1" applyProtection="1">
      <alignment horizontal="center" vertical="top" wrapText="1"/>
      <protection hidden="1"/>
    </xf>
    <xf numFmtId="0" fontId="5" fillId="0" borderId="0" xfId="0" applyFont="1" applyProtection="1">
      <protection hidden="1"/>
    </xf>
    <xf numFmtId="14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165" fontId="0" fillId="0" borderId="0" xfId="0" applyNumberFormat="1" applyProtection="1">
      <protection hidden="1"/>
    </xf>
    <xf numFmtId="0" fontId="3" fillId="0" borderId="0" xfId="0" applyFont="1" applyAlignment="1" applyProtection="1">
      <alignment horizontal="center" wrapText="1"/>
      <protection hidden="1"/>
    </xf>
    <xf numFmtId="0" fontId="3" fillId="0" borderId="0" xfId="0" applyFont="1" applyAlignment="1" applyProtection="1">
      <alignment horizontal="center"/>
      <protection hidden="1"/>
    </xf>
    <xf numFmtId="0" fontId="2" fillId="3" borderId="7" xfId="0" applyFont="1" applyFill="1" applyBorder="1" applyAlignment="1" applyProtection="1">
      <alignment horizontal="left"/>
      <protection hidden="1"/>
    </xf>
    <xf numFmtId="0" fontId="2" fillId="3" borderId="1" xfId="0" applyFont="1" applyFill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justify" vertical="center" wrapText="1"/>
      <protection hidden="1"/>
    </xf>
    <xf numFmtId="0" fontId="3" fillId="0" borderId="1" xfId="0" applyFont="1" applyBorder="1" applyAlignment="1" applyProtection="1">
      <alignment horizontal="justify" vertical="center" wrapText="1"/>
      <protection hidden="1"/>
    </xf>
    <xf numFmtId="0" fontId="3" fillId="0" borderId="8" xfId="0" applyFont="1" applyBorder="1" applyAlignment="1" applyProtection="1">
      <alignment horizontal="justify" vertical="center" wrapText="1"/>
      <protection hidden="1"/>
    </xf>
    <xf numFmtId="4" fontId="3" fillId="0" borderId="3" xfId="0" applyNumberFormat="1" applyFont="1" applyBorder="1" applyAlignment="1" applyProtection="1">
      <alignment horizontal="center"/>
      <protection hidden="1"/>
    </xf>
    <xf numFmtId="4" fontId="3" fillId="0" borderId="11" xfId="0" applyNumberFormat="1" applyFont="1" applyBorder="1" applyAlignment="1" applyProtection="1">
      <alignment horizontal="center"/>
      <protection hidden="1"/>
    </xf>
    <xf numFmtId="4" fontId="3" fillId="2" borderId="3" xfId="0" applyNumberFormat="1" applyFont="1" applyFill="1" applyBorder="1" applyAlignment="1" applyProtection="1">
      <alignment horizontal="center"/>
      <protection locked="0" hidden="1"/>
    </xf>
    <xf numFmtId="4" fontId="3" fillId="2" borderId="11" xfId="0" applyNumberFormat="1" applyFont="1" applyFill="1" applyBorder="1" applyAlignment="1" applyProtection="1">
      <alignment horizontal="center"/>
      <protection locked="0" hidden="1"/>
    </xf>
    <xf numFmtId="10" fontId="3" fillId="2" borderId="3" xfId="0" applyNumberFormat="1" applyFont="1" applyFill="1" applyBorder="1" applyAlignment="1" applyProtection="1">
      <alignment horizontal="center"/>
      <protection locked="0" hidden="1"/>
    </xf>
    <xf numFmtId="10" fontId="3" fillId="2" borderId="11" xfId="0" applyNumberFormat="1" applyFont="1" applyFill="1" applyBorder="1" applyAlignment="1" applyProtection="1">
      <alignment horizontal="center"/>
      <protection locked="0" hidden="1"/>
    </xf>
    <xf numFmtId="10" fontId="3" fillId="0" borderId="3" xfId="0" applyNumberFormat="1" applyFont="1" applyBorder="1" applyAlignment="1" applyProtection="1">
      <alignment horizontal="center"/>
      <protection hidden="1"/>
    </xf>
    <xf numFmtId="10" fontId="3" fillId="0" borderId="11" xfId="0" applyNumberFormat="1" applyFont="1" applyBorder="1" applyAlignment="1" applyProtection="1">
      <alignment horizontal="center"/>
      <protection hidden="1"/>
    </xf>
    <xf numFmtId="3" fontId="3" fillId="0" borderId="3" xfId="0" applyNumberFormat="1" applyFont="1" applyBorder="1" applyAlignment="1" applyProtection="1">
      <alignment horizontal="center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2" fillId="3" borderId="9" xfId="0" applyFont="1" applyFill="1" applyBorder="1" applyAlignment="1" applyProtection="1">
      <alignment horizontal="left"/>
      <protection hidden="1"/>
    </xf>
    <xf numFmtId="0" fontId="2" fillId="3" borderId="10" xfId="0" applyFont="1" applyFill="1" applyBorder="1" applyAlignment="1" applyProtection="1">
      <alignment horizontal="left"/>
      <protection hidden="1"/>
    </xf>
    <xf numFmtId="0" fontId="2" fillId="3" borderId="2" xfId="0" applyFont="1" applyFill="1" applyBorder="1" applyAlignment="1" applyProtection="1">
      <alignment horizontal="left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3" fontId="3" fillId="2" borderId="3" xfId="0" applyNumberFormat="1" applyFont="1" applyFill="1" applyBorder="1" applyAlignment="1" applyProtection="1">
      <alignment horizontal="center"/>
      <protection locked="0" hidden="1"/>
    </xf>
    <xf numFmtId="3" fontId="3" fillId="2" borderId="11" xfId="0" applyNumberFormat="1" applyFont="1" applyFill="1" applyBorder="1" applyAlignment="1" applyProtection="1">
      <alignment horizontal="center"/>
      <protection locked="0" hidden="1"/>
    </xf>
    <xf numFmtId="166" fontId="3" fillId="0" borderId="3" xfId="0" applyNumberFormat="1" applyFont="1" applyBorder="1" applyAlignment="1" applyProtection="1">
      <alignment horizontal="center"/>
      <protection hidden="1"/>
    </xf>
    <xf numFmtId="166" fontId="3" fillId="0" borderId="11" xfId="0" applyNumberFormat="1" applyFont="1" applyBorder="1" applyAlignment="1" applyProtection="1">
      <alignment horizontal="center"/>
      <protection hidden="1"/>
    </xf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003E51"/>
      <color rgb="FFAC145A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44451</xdr:rowOff>
    </xdr:from>
    <xdr:to>
      <xdr:col>4</xdr:col>
      <xdr:colOff>939800</xdr:colOff>
      <xdr:row>1</xdr:row>
      <xdr:rowOff>147847</xdr:rowOff>
    </xdr:to>
    <xdr:pic>
      <xdr:nvPicPr>
        <xdr:cNvPr id="2" name="Рисунок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9050" y="44451"/>
          <a:ext cx="1720850" cy="28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T48"/>
  <sheetViews>
    <sheetView showGridLines="0" tabSelected="1" topLeftCell="D4" zoomScaleNormal="100" zoomScaleSheetLayoutView="100" workbookViewId="0">
      <selection activeCell="G4" sqref="G4:H4"/>
    </sheetView>
  </sheetViews>
  <sheetFormatPr defaultRowHeight="14.4" x14ac:dyDescent="0.3"/>
  <cols>
    <col min="1" max="1" width="11.44140625" hidden="1" customWidth="1"/>
    <col min="2" max="2" width="12.21875" style="1" hidden="1" customWidth="1"/>
    <col min="3" max="3" width="11.88671875" style="1" hidden="1" customWidth="1"/>
    <col min="4" max="4" width="11.77734375" style="1" customWidth="1"/>
    <col min="5" max="5" width="21.44140625" style="1" customWidth="1"/>
    <col min="6" max="6" width="29.77734375" style="1" customWidth="1"/>
    <col min="7" max="7" width="18.77734375" style="1" customWidth="1"/>
    <col min="8" max="8" width="24" style="1" customWidth="1"/>
    <col min="9" max="9" width="2.5546875" style="1" customWidth="1"/>
    <col min="10" max="11" width="8.77734375" style="1" hidden="1" customWidth="1"/>
    <col min="12" max="12" width="11.5546875" style="1" hidden="1" customWidth="1"/>
    <col min="13" max="13" width="11.21875" style="1" hidden="1" customWidth="1"/>
    <col min="14" max="33" width="8.77734375" style="1" hidden="1" customWidth="1"/>
    <col min="34" max="34" width="26.88671875" style="1" hidden="1" customWidth="1"/>
    <col min="35" max="35" width="41.44140625" style="1" hidden="1" customWidth="1"/>
    <col min="36" max="16361" width="8.77734375" style="1" customWidth="1"/>
    <col min="16362" max="16362" width="10.88671875" style="1" customWidth="1"/>
    <col min="16363" max="16363" width="8.77734375" style="1" customWidth="1"/>
    <col min="16364" max="16364" width="11.88671875" style="1" customWidth="1"/>
    <col min="16365" max="16374" width="8.77734375" style="1"/>
  </cols>
  <sheetData>
    <row r="1" spans="1:38" x14ac:dyDescent="0.3">
      <c r="A1" s="1"/>
      <c r="D1" s="40"/>
      <c r="E1" s="40"/>
      <c r="F1" s="41" t="s">
        <v>16</v>
      </c>
      <c r="G1" s="41"/>
      <c r="H1" s="41"/>
      <c r="U1" s="1" t="s">
        <v>24</v>
      </c>
      <c r="AB1" s="1">
        <v>1</v>
      </c>
    </row>
    <row r="2" spans="1:38" x14ac:dyDescent="0.3">
      <c r="A2" s="1"/>
      <c r="D2" s="40"/>
      <c r="E2" s="40"/>
      <c r="F2" s="41"/>
      <c r="G2" s="41"/>
      <c r="H2" s="41"/>
      <c r="U2" s="1" t="s">
        <v>3</v>
      </c>
      <c r="AB2" s="1">
        <v>2</v>
      </c>
    </row>
    <row r="3" spans="1:38" ht="13.5" hidden="1" customHeight="1" x14ac:dyDescent="0.3">
      <c r="AB3" s="1">
        <v>3</v>
      </c>
    </row>
    <row r="4" spans="1:38" ht="15" customHeight="1" x14ac:dyDescent="0.3">
      <c r="A4" s="1"/>
      <c r="D4" s="37" t="s">
        <v>23</v>
      </c>
      <c r="E4" s="38"/>
      <c r="F4" s="39"/>
      <c r="G4" s="29">
        <v>100000</v>
      </c>
      <c r="H4" s="30"/>
      <c r="AB4" s="1">
        <v>4</v>
      </c>
    </row>
    <row r="5" spans="1:38" ht="15" customHeight="1" x14ac:dyDescent="0.3">
      <c r="A5" s="1"/>
      <c r="D5" s="37" t="s">
        <v>18</v>
      </c>
      <c r="E5" s="38"/>
      <c r="F5" s="39"/>
      <c r="G5" s="29" t="s">
        <v>19</v>
      </c>
      <c r="H5" s="30"/>
      <c r="U5" s="1" t="s">
        <v>19</v>
      </c>
      <c r="AB5" s="1">
        <v>5</v>
      </c>
    </row>
    <row r="6" spans="1:38" ht="15" customHeight="1" x14ac:dyDescent="0.3">
      <c r="A6" s="1"/>
      <c r="D6" s="37" t="s">
        <v>21</v>
      </c>
      <c r="E6" s="38"/>
      <c r="F6" s="39"/>
      <c r="G6" s="42">
        <v>6</v>
      </c>
      <c r="H6" s="43"/>
      <c r="U6" s="1" t="s">
        <v>20</v>
      </c>
      <c r="AB6" s="1">
        <v>6</v>
      </c>
    </row>
    <row r="7" spans="1:38" ht="15" customHeight="1" x14ac:dyDescent="0.3">
      <c r="A7" s="1"/>
      <c r="D7" s="37" t="s">
        <v>28</v>
      </c>
      <c r="E7" s="38"/>
      <c r="F7" s="39"/>
      <c r="G7" s="31">
        <v>0.17</v>
      </c>
      <c r="H7" s="32"/>
      <c r="U7" s="1" t="s">
        <v>25</v>
      </c>
      <c r="AB7" s="1">
        <v>7</v>
      </c>
    </row>
    <row r="8" spans="1:38" ht="15" customHeight="1" x14ac:dyDescent="0.3">
      <c r="A8" s="1"/>
      <c r="D8" s="22" t="str">
        <f>CONCATENATE("Сума кредиту, гривень ","(максимально доступна сума  ",M8," гривень)",)</f>
        <v>Сума кредиту, гривень (максимально доступна сума  90000 гривень)</v>
      </c>
      <c r="E8" s="23"/>
      <c r="F8" s="23"/>
      <c r="G8" s="29">
        <v>40000</v>
      </c>
      <c r="H8" s="30"/>
      <c r="L8" s="1" t="s">
        <v>17</v>
      </c>
      <c r="M8" s="13">
        <f>IF(G5=U5,G4*90%,G4*80%)</f>
        <v>90000</v>
      </c>
      <c r="AB8" s="1">
        <v>8</v>
      </c>
    </row>
    <row r="9" spans="1:38" ht="15" customHeight="1" x14ac:dyDescent="0.3">
      <c r="A9" s="1"/>
      <c r="D9" s="22" t="s">
        <v>22</v>
      </c>
      <c r="E9" s="23"/>
      <c r="F9" s="23"/>
      <c r="G9" s="31" t="s">
        <v>24</v>
      </c>
      <c r="H9" s="32"/>
      <c r="AB9" s="1">
        <v>9</v>
      </c>
      <c r="AL9" s="16"/>
    </row>
    <row r="10" spans="1:38" ht="15" customHeight="1" x14ac:dyDescent="0.3">
      <c r="A10" s="1"/>
      <c r="D10" s="22" t="s">
        <v>27</v>
      </c>
      <c r="E10" s="23"/>
      <c r="F10" s="23"/>
      <c r="G10" s="33">
        <f>G7+4%</f>
        <v>0.21000000000000002</v>
      </c>
      <c r="H10" s="34"/>
      <c r="U10" s="2">
        <v>0</v>
      </c>
      <c r="V10" s="1" t="s">
        <v>5</v>
      </c>
      <c r="AB10" s="1">
        <v>10</v>
      </c>
    </row>
    <row r="11" spans="1:38" ht="15" customHeight="1" x14ac:dyDescent="0.3">
      <c r="A11" s="1"/>
      <c r="D11" s="22" t="s">
        <v>2</v>
      </c>
      <c r="E11" s="23"/>
      <c r="F11" s="23"/>
      <c r="G11" s="35">
        <f>G6</f>
        <v>6</v>
      </c>
      <c r="H11" s="36"/>
      <c r="L11" s="1" t="s">
        <v>26</v>
      </c>
      <c r="M11" s="14">
        <f>-PMT(G10/12,G11,G8)</f>
        <v>7080.9022607115794</v>
      </c>
      <c r="U11" s="2">
        <v>3.5000000000000003E-2</v>
      </c>
      <c r="V11" s="1" t="s">
        <v>15</v>
      </c>
      <c r="AB11" s="1">
        <v>11</v>
      </c>
    </row>
    <row r="12" spans="1:38" ht="15" customHeight="1" x14ac:dyDescent="0.3">
      <c r="A12" s="1"/>
      <c r="D12" s="22" t="s">
        <v>10</v>
      </c>
      <c r="E12" s="23"/>
      <c r="F12" s="23"/>
      <c r="G12" s="33">
        <f ca="1">XIRR(H19:H43,B19:B43)</f>
        <v>0.22974353432655334</v>
      </c>
      <c r="H12" s="34"/>
      <c r="AB12" s="1">
        <v>12</v>
      </c>
    </row>
    <row r="13" spans="1:38" ht="15" customHeight="1" x14ac:dyDescent="0.3">
      <c r="A13" s="1"/>
      <c r="D13" s="37" t="s">
        <v>34</v>
      </c>
      <c r="E13" s="38"/>
      <c r="F13" s="39"/>
      <c r="G13" s="44">
        <f ca="1">G14/G8/M16</f>
        <v>3.3769206036270036E-4</v>
      </c>
      <c r="H13" s="45"/>
      <c r="L13" s="1" t="s">
        <v>29</v>
      </c>
      <c r="M13" s="17">
        <f ca="1">TODAY()</f>
        <v>45370</v>
      </c>
    </row>
    <row r="14" spans="1:38" ht="15" customHeight="1" x14ac:dyDescent="0.3">
      <c r="A14" s="1"/>
      <c r="D14" s="22" t="s">
        <v>11</v>
      </c>
      <c r="E14" s="23"/>
      <c r="F14" s="23"/>
      <c r="G14" s="27">
        <f>SUM(E20:E43)+SUM(F20:F43)-G8</f>
        <v>2485.4135642694746</v>
      </c>
      <c r="H14" s="28"/>
      <c r="L14" s="1" t="s">
        <v>30</v>
      </c>
      <c r="M14" s="17">
        <f ca="1">M13-DAY(M13)+1</f>
        <v>45352</v>
      </c>
      <c r="AB14" s="1">
        <v>13</v>
      </c>
    </row>
    <row r="15" spans="1:38" ht="15" customHeight="1" x14ac:dyDescent="0.3">
      <c r="A15" s="1"/>
      <c r="D15" s="22" t="s">
        <v>12</v>
      </c>
      <c r="E15" s="23"/>
      <c r="F15" s="23"/>
      <c r="G15" s="27">
        <f>SUM(E20:E43)+SUM(F20:F43)</f>
        <v>42485.413564269475</v>
      </c>
      <c r="H15" s="28"/>
      <c r="M15" s="17"/>
      <c r="AB15" s="1">
        <v>14</v>
      </c>
    </row>
    <row r="16" spans="1:38" ht="8.5500000000000007" customHeight="1" x14ac:dyDescent="0.3">
      <c r="L16" s="1" t="s">
        <v>32</v>
      </c>
      <c r="M16" s="18">
        <f ca="1">SUM(C20:C43)</f>
        <v>184</v>
      </c>
      <c r="AB16" s="1">
        <v>15</v>
      </c>
    </row>
    <row r="17" spans="1:28" x14ac:dyDescent="0.3">
      <c r="A17" s="1"/>
      <c r="D17" s="21" t="s">
        <v>9</v>
      </c>
      <c r="E17" s="21"/>
      <c r="F17" s="21"/>
      <c r="G17" s="21"/>
      <c r="H17" s="21"/>
      <c r="L17" s="1" t="s">
        <v>31</v>
      </c>
      <c r="M17" s="19">
        <f ca="1">(G14/G8)/M16</f>
        <v>3.3769206036270036E-4</v>
      </c>
      <c r="AB17" s="1">
        <v>16</v>
      </c>
    </row>
    <row r="18" spans="1:28" s="3" customFormat="1" ht="43.2" x14ac:dyDescent="0.3">
      <c r="A18" s="4"/>
      <c r="B18" s="5" t="s">
        <v>1</v>
      </c>
      <c r="C18" s="5" t="s">
        <v>0</v>
      </c>
      <c r="D18" s="15" t="s">
        <v>13</v>
      </c>
      <c r="E18" s="15" t="s">
        <v>7</v>
      </c>
      <c r="F18" s="15" t="s">
        <v>6</v>
      </c>
      <c r="G18" s="15" t="s">
        <v>8</v>
      </c>
      <c r="H18" s="15" t="s">
        <v>4</v>
      </c>
      <c r="AB18" s="1">
        <v>17</v>
      </c>
    </row>
    <row r="19" spans="1:28" ht="16.2" hidden="1" customHeight="1" x14ac:dyDescent="0.3">
      <c r="A19" s="6"/>
      <c r="B19" s="7">
        <f ca="1">M14</f>
        <v>45352</v>
      </c>
      <c r="C19" s="8"/>
      <c r="D19" s="9">
        <v>0</v>
      </c>
      <c r="E19" s="10"/>
      <c r="F19" s="10"/>
      <c r="G19" s="10">
        <f>G8</f>
        <v>40000</v>
      </c>
      <c r="H19" s="10">
        <f>-G8</f>
        <v>-40000</v>
      </c>
      <c r="AB19" s="1">
        <v>18</v>
      </c>
    </row>
    <row r="20" spans="1:28" x14ac:dyDescent="0.3">
      <c r="A20" s="6"/>
      <c r="B20" s="7">
        <f ca="1">EOMONTH(B19,1)-DAY(EOMONTH(B19,1))+1</f>
        <v>45383</v>
      </c>
      <c r="C20" s="11">
        <f ca="1">IF(D20&lt;=$G$11,B20-B19,0)</f>
        <v>31</v>
      </c>
      <c r="D20" s="9">
        <v>1</v>
      </c>
      <c r="E20" s="10">
        <f t="shared" ref="E20:E43" si="0">IF(D20&gt;$G$11,0,IF(AND($G$9=$U$2,D20&lt;$G$11),0,IF(AND(OR($D$20&lt;$G$11,$D$20=$G$11),$G$9=$U$1),$M$11-F20,$G$8)))</f>
        <v>6380.9022607115794</v>
      </c>
      <c r="F20" s="10">
        <f>IF($G$9=$U$1,G19*$G$10/12,G19/360*$G$10*C20)</f>
        <v>700</v>
      </c>
      <c r="G20" s="10">
        <f>G8-E20</f>
        <v>33619.097739288423</v>
      </c>
      <c r="H20" s="10">
        <f>E20+F20</f>
        <v>7080.9022607115794</v>
      </c>
      <c r="AB20" s="1">
        <v>19</v>
      </c>
    </row>
    <row r="21" spans="1:28" x14ac:dyDescent="0.3">
      <c r="A21" s="6"/>
      <c r="B21" s="7">
        <f ca="1">EOMONTH(B20,1)-DAY(EOMONTH(B20,1))+1</f>
        <v>45413</v>
      </c>
      <c r="C21" s="11">
        <f t="shared" ref="C21:C43" ca="1" si="1">IF(D21&lt;=$G$11,B21-B20,0)</f>
        <v>30</v>
      </c>
      <c r="D21" s="9">
        <v>2</v>
      </c>
      <c r="E21" s="10">
        <f t="shared" si="0"/>
        <v>6492.5680502740324</v>
      </c>
      <c r="F21" s="10">
        <f t="shared" ref="F21:F43" si="2">IF($G$9=$U$1,G20*$G$10/12,G20/360*$G$10*C21)</f>
        <v>588.33421043754743</v>
      </c>
      <c r="G21" s="10">
        <f t="shared" ref="G21:G43" si="3">G20-E21</f>
        <v>27126.529689014391</v>
      </c>
      <c r="H21" s="10">
        <f t="shared" ref="H21:H43" si="4">E21+F21</f>
        <v>7080.9022607115803</v>
      </c>
      <c r="AB21" s="1">
        <v>20</v>
      </c>
    </row>
    <row r="22" spans="1:28" x14ac:dyDescent="0.3">
      <c r="A22" s="6"/>
      <c r="B22" s="7">
        <f t="shared" ref="B22:B43" ca="1" si="5">EOMONTH(B21,1)-DAY(EOMONTH(B21,1))+1</f>
        <v>45444</v>
      </c>
      <c r="C22" s="11">
        <f t="shared" ca="1" si="1"/>
        <v>31</v>
      </c>
      <c r="D22" s="9">
        <v>3</v>
      </c>
      <c r="E22" s="10">
        <f t="shared" si="0"/>
        <v>6606.1879911538272</v>
      </c>
      <c r="F22" s="10">
        <f t="shared" si="2"/>
        <v>474.71426955775183</v>
      </c>
      <c r="G22" s="10">
        <f t="shared" si="3"/>
        <v>20520.341697860564</v>
      </c>
      <c r="H22" s="10">
        <f t="shared" si="4"/>
        <v>7080.9022607115794</v>
      </c>
      <c r="AB22" s="1">
        <v>21</v>
      </c>
    </row>
    <row r="23" spans="1:28" x14ac:dyDescent="0.3">
      <c r="A23" s="6"/>
      <c r="B23" s="7">
        <f t="shared" ca="1" si="5"/>
        <v>45474</v>
      </c>
      <c r="C23" s="11">
        <f t="shared" ca="1" si="1"/>
        <v>30</v>
      </c>
      <c r="D23" s="9">
        <v>4</v>
      </c>
      <c r="E23" s="10">
        <f t="shared" si="0"/>
        <v>6721.7962809990195</v>
      </c>
      <c r="F23" s="10">
        <f t="shared" si="2"/>
        <v>359.10597971255993</v>
      </c>
      <c r="G23" s="10">
        <f t="shared" si="3"/>
        <v>13798.545416861543</v>
      </c>
      <c r="H23" s="10">
        <f t="shared" si="4"/>
        <v>7080.9022607115794</v>
      </c>
      <c r="AB23" s="1">
        <v>22</v>
      </c>
    </row>
    <row r="24" spans="1:28" x14ac:dyDescent="0.3">
      <c r="A24" s="6"/>
      <c r="B24" s="7">
        <f t="shared" ca="1" si="5"/>
        <v>45505</v>
      </c>
      <c r="C24" s="11">
        <f t="shared" ca="1" si="1"/>
        <v>31</v>
      </c>
      <c r="D24" s="9">
        <v>5</v>
      </c>
      <c r="E24" s="10">
        <f t="shared" si="0"/>
        <v>6839.4277159165022</v>
      </c>
      <c r="F24" s="10">
        <f t="shared" si="2"/>
        <v>241.47454479507704</v>
      </c>
      <c r="G24" s="10">
        <f t="shared" si="3"/>
        <v>6959.1177009450412</v>
      </c>
      <c r="H24" s="10">
        <f t="shared" si="4"/>
        <v>7080.9022607115794</v>
      </c>
      <c r="AB24" s="1">
        <v>23</v>
      </c>
    </row>
    <row r="25" spans="1:28" x14ac:dyDescent="0.3">
      <c r="A25" s="6"/>
      <c r="B25" s="7">
        <f t="shared" ca="1" si="5"/>
        <v>45536</v>
      </c>
      <c r="C25" s="11">
        <f t="shared" ca="1" si="1"/>
        <v>31</v>
      </c>
      <c r="D25" s="9">
        <v>6</v>
      </c>
      <c r="E25" s="10">
        <f t="shared" si="0"/>
        <v>6959.1177009450412</v>
      </c>
      <c r="F25" s="10">
        <f t="shared" si="2"/>
        <v>121.78455976653822</v>
      </c>
      <c r="G25" s="10">
        <f t="shared" si="3"/>
        <v>0</v>
      </c>
      <c r="H25" s="10">
        <f t="shared" si="4"/>
        <v>7080.9022607115794</v>
      </c>
      <c r="AB25" s="1">
        <v>24</v>
      </c>
    </row>
    <row r="26" spans="1:28" x14ac:dyDescent="0.3">
      <c r="A26" s="6"/>
      <c r="B26" s="7">
        <f t="shared" ca="1" si="5"/>
        <v>45566</v>
      </c>
      <c r="C26" s="11">
        <f t="shared" si="1"/>
        <v>0</v>
      </c>
      <c r="D26" s="9">
        <v>7</v>
      </c>
      <c r="E26" s="10">
        <f t="shared" si="0"/>
        <v>0</v>
      </c>
      <c r="F26" s="10">
        <f t="shared" si="2"/>
        <v>0</v>
      </c>
      <c r="G26" s="10">
        <f t="shared" si="3"/>
        <v>0</v>
      </c>
      <c r="H26" s="10">
        <f t="shared" si="4"/>
        <v>0</v>
      </c>
    </row>
    <row r="27" spans="1:28" x14ac:dyDescent="0.3">
      <c r="A27" s="6"/>
      <c r="B27" s="7">
        <f t="shared" ca="1" si="5"/>
        <v>45597</v>
      </c>
      <c r="C27" s="11">
        <f t="shared" si="1"/>
        <v>0</v>
      </c>
      <c r="D27" s="9">
        <v>8</v>
      </c>
      <c r="E27" s="10">
        <f t="shared" si="0"/>
        <v>0</v>
      </c>
      <c r="F27" s="10">
        <f t="shared" si="2"/>
        <v>0</v>
      </c>
      <c r="G27" s="10">
        <f t="shared" si="3"/>
        <v>0</v>
      </c>
      <c r="H27" s="10">
        <f t="shared" si="4"/>
        <v>0</v>
      </c>
    </row>
    <row r="28" spans="1:28" x14ac:dyDescent="0.3">
      <c r="A28" s="6"/>
      <c r="B28" s="7">
        <f t="shared" ca="1" si="5"/>
        <v>45627</v>
      </c>
      <c r="C28" s="11">
        <f t="shared" si="1"/>
        <v>0</v>
      </c>
      <c r="D28" s="9">
        <v>9</v>
      </c>
      <c r="E28" s="10">
        <f t="shared" si="0"/>
        <v>0</v>
      </c>
      <c r="F28" s="10">
        <f t="shared" si="2"/>
        <v>0</v>
      </c>
      <c r="G28" s="10">
        <f t="shared" si="3"/>
        <v>0</v>
      </c>
      <c r="H28" s="10">
        <f t="shared" si="4"/>
        <v>0</v>
      </c>
    </row>
    <row r="29" spans="1:28" x14ac:dyDescent="0.3">
      <c r="A29" s="6"/>
      <c r="B29" s="7">
        <f t="shared" ca="1" si="5"/>
        <v>45658</v>
      </c>
      <c r="C29" s="11">
        <f t="shared" si="1"/>
        <v>0</v>
      </c>
      <c r="D29" s="9">
        <v>10</v>
      </c>
      <c r="E29" s="10">
        <f t="shared" si="0"/>
        <v>0</v>
      </c>
      <c r="F29" s="10">
        <f t="shared" si="2"/>
        <v>0</v>
      </c>
      <c r="G29" s="10">
        <f t="shared" si="3"/>
        <v>0</v>
      </c>
      <c r="H29" s="10">
        <f t="shared" si="4"/>
        <v>0</v>
      </c>
    </row>
    <row r="30" spans="1:28" x14ac:dyDescent="0.3">
      <c r="A30" s="6"/>
      <c r="B30" s="7">
        <f t="shared" ca="1" si="5"/>
        <v>45689</v>
      </c>
      <c r="C30" s="11">
        <f t="shared" si="1"/>
        <v>0</v>
      </c>
      <c r="D30" s="9">
        <v>11</v>
      </c>
      <c r="E30" s="10">
        <f t="shared" si="0"/>
        <v>0</v>
      </c>
      <c r="F30" s="10">
        <f t="shared" si="2"/>
        <v>0</v>
      </c>
      <c r="G30" s="10">
        <f t="shared" si="3"/>
        <v>0</v>
      </c>
      <c r="H30" s="10">
        <f t="shared" si="4"/>
        <v>0</v>
      </c>
    </row>
    <row r="31" spans="1:28" x14ac:dyDescent="0.3">
      <c r="A31" s="6"/>
      <c r="B31" s="7">
        <f t="shared" ca="1" si="5"/>
        <v>45717</v>
      </c>
      <c r="C31" s="11">
        <f t="shared" si="1"/>
        <v>0</v>
      </c>
      <c r="D31" s="9">
        <v>12</v>
      </c>
      <c r="E31" s="10">
        <f t="shared" si="0"/>
        <v>0</v>
      </c>
      <c r="F31" s="10">
        <f t="shared" si="2"/>
        <v>0</v>
      </c>
      <c r="G31" s="10">
        <f t="shared" si="3"/>
        <v>0</v>
      </c>
      <c r="H31" s="10">
        <f t="shared" si="4"/>
        <v>0</v>
      </c>
    </row>
    <row r="32" spans="1:28" x14ac:dyDescent="0.3">
      <c r="A32" s="6"/>
      <c r="B32" s="7">
        <f t="shared" ca="1" si="5"/>
        <v>45748</v>
      </c>
      <c r="C32" s="11">
        <f t="shared" si="1"/>
        <v>0</v>
      </c>
      <c r="D32" s="9">
        <v>13</v>
      </c>
      <c r="E32" s="10">
        <f t="shared" si="0"/>
        <v>0</v>
      </c>
      <c r="F32" s="10">
        <f t="shared" si="2"/>
        <v>0</v>
      </c>
      <c r="G32" s="10">
        <f t="shared" si="3"/>
        <v>0</v>
      </c>
      <c r="H32" s="10">
        <f t="shared" si="4"/>
        <v>0</v>
      </c>
    </row>
    <row r="33" spans="1:8" x14ac:dyDescent="0.3">
      <c r="A33" s="6"/>
      <c r="B33" s="7">
        <f t="shared" ca="1" si="5"/>
        <v>45778</v>
      </c>
      <c r="C33" s="11">
        <f t="shared" si="1"/>
        <v>0</v>
      </c>
      <c r="D33" s="9">
        <v>14</v>
      </c>
      <c r="E33" s="10">
        <f t="shared" si="0"/>
        <v>0</v>
      </c>
      <c r="F33" s="10">
        <f t="shared" si="2"/>
        <v>0</v>
      </c>
      <c r="G33" s="10">
        <f t="shared" si="3"/>
        <v>0</v>
      </c>
      <c r="H33" s="10">
        <f t="shared" si="4"/>
        <v>0</v>
      </c>
    </row>
    <row r="34" spans="1:8" x14ac:dyDescent="0.3">
      <c r="A34" s="6"/>
      <c r="B34" s="7">
        <f t="shared" ca="1" si="5"/>
        <v>45809</v>
      </c>
      <c r="C34" s="11">
        <f t="shared" si="1"/>
        <v>0</v>
      </c>
      <c r="D34" s="9">
        <v>15</v>
      </c>
      <c r="E34" s="10">
        <f t="shared" si="0"/>
        <v>0</v>
      </c>
      <c r="F34" s="10">
        <f t="shared" si="2"/>
        <v>0</v>
      </c>
      <c r="G34" s="10">
        <f t="shared" si="3"/>
        <v>0</v>
      </c>
      <c r="H34" s="10">
        <f t="shared" si="4"/>
        <v>0</v>
      </c>
    </row>
    <row r="35" spans="1:8" x14ac:dyDescent="0.3">
      <c r="A35" s="6"/>
      <c r="B35" s="7">
        <f t="shared" ca="1" si="5"/>
        <v>45839</v>
      </c>
      <c r="C35" s="11">
        <f t="shared" si="1"/>
        <v>0</v>
      </c>
      <c r="D35" s="9">
        <v>16</v>
      </c>
      <c r="E35" s="10">
        <f t="shared" si="0"/>
        <v>0</v>
      </c>
      <c r="F35" s="10">
        <f t="shared" si="2"/>
        <v>0</v>
      </c>
      <c r="G35" s="10">
        <f t="shared" si="3"/>
        <v>0</v>
      </c>
      <c r="H35" s="10">
        <f t="shared" si="4"/>
        <v>0</v>
      </c>
    </row>
    <row r="36" spans="1:8" x14ac:dyDescent="0.3">
      <c r="A36" s="6"/>
      <c r="B36" s="7">
        <f t="shared" ca="1" si="5"/>
        <v>45870</v>
      </c>
      <c r="C36" s="11">
        <f t="shared" si="1"/>
        <v>0</v>
      </c>
      <c r="D36" s="9">
        <v>17</v>
      </c>
      <c r="E36" s="10">
        <f t="shared" si="0"/>
        <v>0</v>
      </c>
      <c r="F36" s="10">
        <f t="shared" si="2"/>
        <v>0</v>
      </c>
      <c r="G36" s="10">
        <f t="shared" si="3"/>
        <v>0</v>
      </c>
      <c r="H36" s="10">
        <f t="shared" si="4"/>
        <v>0</v>
      </c>
    </row>
    <row r="37" spans="1:8" x14ac:dyDescent="0.3">
      <c r="A37" s="6"/>
      <c r="B37" s="7">
        <f t="shared" ca="1" si="5"/>
        <v>45901</v>
      </c>
      <c r="C37" s="11">
        <f t="shared" si="1"/>
        <v>0</v>
      </c>
      <c r="D37" s="9">
        <v>18</v>
      </c>
      <c r="E37" s="10">
        <f t="shared" si="0"/>
        <v>0</v>
      </c>
      <c r="F37" s="10">
        <f t="shared" si="2"/>
        <v>0</v>
      </c>
      <c r="G37" s="10">
        <f t="shared" si="3"/>
        <v>0</v>
      </c>
      <c r="H37" s="10">
        <f t="shared" si="4"/>
        <v>0</v>
      </c>
    </row>
    <row r="38" spans="1:8" x14ac:dyDescent="0.3">
      <c r="A38" s="6"/>
      <c r="B38" s="7">
        <f t="shared" ca="1" si="5"/>
        <v>45931</v>
      </c>
      <c r="C38" s="11">
        <f t="shared" si="1"/>
        <v>0</v>
      </c>
      <c r="D38" s="9">
        <v>19</v>
      </c>
      <c r="E38" s="10">
        <f t="shared" si="0"/>
        <v>0</v>
      </c>
      <c r="F38" s="10">
        <f t="shared" si="2"/>
        <v>0</v>
      </c>
      <c r="G38" s="10">
        <f t="shared" si="3"/>
        <v>0</v>
      </c>
      <c r="H38" s="10">
        <f t="shared" si="4"/>
        <v>0</v>
      </c>
    </row>
    <row r="39" spans="1:8" x14ac:dyDescent="0.3">
      <c r="A39" s="6"/>
      <c r="B39" s="7">
        <f t="shared" ca="1" si="5"/>
        <v>45962</v>
      </c>
      <c r="C39" s="11">
        <f t="shared" si="1"/>
        <v>0</v>
      </c>
      <c r="D39" s="9">
        <v>20</v>
      </c>
      <c r="E39" s="10">
        <f t="shared" si="0"/>
        <v>0</v>
      </c>
      <c r="F39" s="10">
        <f t="shared" si="2"/>
        <v>0</v>
      </c>
      <c r="G39" s="10">
        <f t="shared" si="3"/>
        <v>0</v>
      </c>
      <c r="H39" s="10">
        <f t="shared" si="4"/>
        <v>0</v>
      </c>
    </row>
    <row r="40" spans="1:8" x14ac:dyDescent="0.3">
      <c r="A40" s="6"/>
      <c r="B40" s="7">
        <f t="shared" ca="1" si="5"/>
        <v>45992</v>
      </c>
      <c r="C40" s="11">
        <f t="shared" si="1"/>
        <v>0</v>
      </c>
      <c r="D40" s="9">
        <v>21</v>
      </c>
      <c r="E40" s="10">
        <f t="shared" si="0"/>
        <v>0</v>
      </c>
      <c r="F40" s="10">
        <f t="shared" si="2"/>
        <v>0</v>
      </c>
      <c r="G40" s="10">
        <f t="shared" si="3"/>
        <v>0</v>
      </c>
      <c r="H40" s="10">
        <f t="shared" si="4"/>
        <v>0</v>
      </c>
    </row>
    <row r="41" spans="1:8" x14ac:dyDescent="0.3">
      <c r="A41" s="6"/>
      <c r="B41" s="7">
        <f t="shared" ca="1" si="5"/>
        <v>46023</v>
      </c>
      <c r="C41" s="11">
        <f t="shared" si="1"/>
        <v>0</v>
      </c>
      <c r="D41" s="9">
        <v>22</v>
      </c>
      <c r="E41" s="10">
        <f t="shared" si="0"/>
        <v>0</v>
      </c>
      <c r="F41" s="10">
        <f t="shared" si="2"/>
        <v>0</v>
      </c>
      <c r="G41" s="10">
        <f t="shared" si="3"/>
        <v>0</v>
      </c>
      <c r="H41" s="10">
        <f t="shared" si="4"/>
        <v>0</v>
      </c>
    </row>
    <row r="42" spans="1:8" x14ac:dyDescent="0.3">
      <c r="A42" s="6"/>
      <c r="B42" s="7">
        <f t="shared" ca="1" si="5"/>
        <v>46054</v>
      </c>
      <c r="C42" s="11">
        <f t="shared" si="1"/>
        <v>0</v>
      </c>
      <c r="D42" s="9">
        <v>23</v>
      </c>
      <c r="E42" s="10">
        <f t="shared" si="0"/>
        <v>0</v>
      </c>
      <c r="F42" s="10">
        <f t="shared" si="2"/>
        <v>0</v>
      </c>
      <c r="G42" s="10">
        <f t="shared" si="3"/>
        <v>0</v>
      </c>
      <c r="H42" s="10">
        <f t="shared" si="4"/>
        <v>0</v>
      </c>
    </row>
    <row r="43" spans="1:8" x14ac:dyDescent="0.3">
      <c r="A43" s="6"/>
      <c r="B43" s="7">
        <f t="shared" ca="1" si="5"/>
        <v>46082</v>
      </c>
      <c r="C43" s="11">
        <f t="shared" si="1"/>
        <v>0</v>
      </c>
      <c r="D43" s="9">
        <v>24</v>
      </c>
      <c r="E43" s="10">
        <f t="shared" si="0"/>
        <v>0</v>
      </c>
      <c r="F43" s="10">
        <f t="shared" si="2"/>
        <v>0</v>
      </c>
      <c r="G43" s="10">
        <f t="shared" si="3"/>
        <v>0</v>
      </c>
      <c r="H43" s="10">
        <f t="shared" si="4"/>
        <v>0</v>
      </c>
    </row>
    <row r="44" spans="1:8" x14ac:dyDescent="0.3">
      <c r="A44" s="1"/>
    </row>
    <row r="45" spans="1:8" ht="175.95" customHeight="1" x14ac:dyDescent="0.3">
      <c r="A45" s="1"/>
      <c r="D45" s="24" t="s">
        <v>33</v>
      </c>
      <c r="E45" s="25"/>
      <c r="F45" s="25"/>
      <c r="G45" s="25"/>
      <c r="H45" s="26"/>
    </row>
    <row r="46" spans="1:8" ht="15" customHeight="1" x14ac:dyDescent="0.3">
      <c r="A46" s="1"/>
      <c r="D46" s="12"/>
      <c r="E46" s="12"/>
      <c r="F46" s="12"/>
      <c r="G46" s="12"/>
      <c r="H46" s="12"/>
    </row>
    <row r="47" spans="1:8" x14ac:dyDescent="0.3">
      <c r="D47" s="20" t="s">
        <v>14</v>
      </c>
      <c r="E47" s="21"/>
      <c r="F47" s="21"/>
      <c r="G47" s="21"/>
      <c r="H47" s="21"/>
    </row>
    <row r="48" spans="1:8" ht="28.05" customHeight="1" x14ac:dyDescent="0.3">
      <c r="D48" s="21"/>
      <c r="E48" s="21"/>
      <c r="F48" s="21"/>
      <c r="G48" s="21"/>
      <c r="H48" s="21"/>
    </row>
  </sheetData>
  <sheetProtection algorithmName="SHA-512" hashValue="IvsB3LIKdoJUKsdr1z9trXYMsQBBN8kzlXJPYF9elmn4MPz5EXvjRr4maZWL6bI00kHtTcf+3YIAow1acYormQ==" saltValue="u8TFKJDQxcgU9hF9S0yTVQ==" spinCount="100000" sheet="1" selectLockedCells="1"/>
  <mergeCells count="29">
    <mergeCell ref="G14:H14"/>
    <mergeCell ref="D7:F7"/>
    <mergeCell ref="D5:F5"/>
    <mergeCell ref="D6:F6"/>
    <mergeCell ref="D1:E2"/>
    <mergeCell ref="F1:H2"/>
    <mergeCell ref="D4:F4"/>
    <mergeCell ref="G4:H4"/>
    <mergeCell ref="G5:H5"/>
    <mergeCell ref="G6:H6"/>
    <mergeCell ref="G7:H7"/>
    <mergeCell ref="D13:F13"/>
    <mergeCell ref="G13:H13"/>
    <mergeCell ref="D47:H48"/>
    <mergeCell ref="D14:F14"/>
    <mergeCell ref="D15:F15"/>
    <mergeCell ref="D45:H45"/>
    <mergeCell ref="D8:F8"/>
    <mergeCell ref="D9:F9"/>
    <mergeCell ref="D10:F10"/>
    <mergeCell ref="D11:F11"/>
    <mergeCell ref="D12:F12"/>
    <mergeCell ref="D17:H17"/>
    <mergeCell ref="G15:H15"/>
    <mergeCell ref="G8:H8"/>
    <mergeCell ref="G9:H9"/>
    <mergeCell ref="G10:H10"/>
    <mergeCell ref="G11:H11"/>
    <mergeCell ref="G12:H12"/>
  </mergeCells>
  <dataValidations count="4">
    <dataValidation type="list" allowBlank="1" showInputMessage="1" showErrorMessage="1" sqref="G9" xr:uid="{00000000-0002-0000-0000-000000000000}">
      <formula1>$U$1:$U$2</formula1>
    </dataValidation>
    <dataValidation type="list" allowBlank="1" showInputMessage="1" showErrorMessage="1" sqref="G6:H6" xr:uid="{00000000-0002-0000-0000-000001000000}">
      <formula1>$AB$1:$AB$25</formula1>
    </dataValidation>
    <dataValidation type="list" allowBlank="1" showInputMessage="1" showErrorMessage="1" sqref="G5:H5" xr:uid="{00000000-0002-0000-0000-000002000000}">
      <formula1>$U$5:$U$7</formula1>
    </dataValidation>
    <dataValidation type="whole" allowBlank="1" showInputMessage="1" showErrorMessage="1" errorTitle="Сума перевищує максимальну" error="Сума перевищує максимально допустиму для обраних параемтрів, зменшіть суму" promptTitle="ааааааа" sqref="G8:H8" xr:uid="{00000000-0002-0000-0000-000003000000}">
      <formula1>0</formula1>
      <formula2>M8</formula2>
    </dataValidation>
  </dataValidations>
  <pageMargins left="0.7" right="0.7" top="0.75" bottom="0.75" header="0.3" footer="0.3"/>
  <pageSetup paperSize="9" scale="82" orientation="portrait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Під депозит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Фуртак Олег Ігорович</dc:creator>
  <cp:lastModifiedBy>Зелінська Зоряна Володимирівна</cp:lastModifiedBy>
  <cp:lastPrinted>2020-11-26T22:32:10Z</cp:lastPrinted>
  <dcterms:created xsi:type="dcterms:W3CDTF">2020-09-18T07:21:21Z</dcterms:created>
  <dcterms:modified xsi:type="dcterms:W3CDTF">2024-03-19T08:06:34Z</dcterms:modified>
</cp:coreProperties>
</file>